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95" windowHeight="5895" activeTab="0"/>
  </bookViews>
  <sheets>
    <sheet name="PMR OBJETIVOS 2019" sheetId="1" r:id="rId1"/>
    <sheet name="PMR 2019" sheetId="2" r:id="rId2"/>
  </sheets>
  <definedNames>
    <definedName name="_xlnm.Print_Area" localSheetId="1">'PMR 2019'!$A$1:$E$19</definedName>
    <definedName name="_xlnm.Print_Area" localSheetId="0">'PMR OBJETIVOS 2019'!$A$1:$E$27</definedName>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<sst xmlns="http://schemas.openxmlformats.org/spreadsheetml/2006/main" count="101" uniqueCount="82">
  <si>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</si>
  <si>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</si>
  <si>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</si>
  <si>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</si>
  <si>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</si>
  <si>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</si>
  <si>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</si>
  <si>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</si>
  <si>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</si>
  <si>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</si>
  <si>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</si>
  <si>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</si>
  <si>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</si>
  <si>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</si>
  <si>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</si>
  <si>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</si>
  <si>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</si>
  <si>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</si>
  <si>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</si>
  <si>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</si>
  <si>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Cifras en Millones de pesos</t>
  </si>
  <si>
    <t>FORTALECER LA FUNCIÓN DE VIGILANCIA A LA GESTIÓN PÚBLICA</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</si>
  <si>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</si>
  <si>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</si>
  <si>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</si>
  <si>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</si>
  <si>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</si>
  <si>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</si>
  <si>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</si>
  <si>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</si>
  <si>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</si>
  <si>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</si>
  <si>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</si>
  <si>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</si>
  <si>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</si>
  <si>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</si>
  <si>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t xml:space="preserve">Unidad Ejecutora No 02 Auditoria Fiscal </t>
  </si>
  <si>
    <t>FORMATO CBN 1003 PRESUPUESTO ORIENTADO A RESULTADOS -POR-</t>
  </si>
  <si>
    <t>Proyectos de Inversión</t>
  </si>
  <si>
    <t>TOTAL</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</si>
  <si>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</si>
  <si>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</si>
  <si>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</si>
  <si>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</si>
  <si>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 xml:space="preserve"> Efectividad del recaudo efectuado en Procesos de Jurisdicción Coactiva </t>
  </si>
  <si>
    <t xml:space="preserve">Elaboró:- Claudia Pedraza Aldana  -  Dirección Técnica de Planeación </t>
  </si>
  <si>
    <t xml:space="preserve">Fuente: PREDIS - Reporte de Ejecución Presupuestal </t>
  </si>
  <si>
    <t xml:space="preserve">IA </t>
  </si>
  <si>
    <t>RF</t>
  </si>
  <si>
    <r>
      <rPr>
        <b/>
        <sz val="11"/>
        <rFont val="Arial"/>
        <family val="2"/>
      </rPr>
      <t xml:space="preserve">Seguimiento a abril de 2018: </t>
    </r>
    <r>
      <rPr>
        <sz val="11"/>
        <rFont val="Arial"/>
        <family val="2"/>
      </rPr>
      <t>se ratifica lo reportado a marzo de 2018.</t>
    </r>
    <r>
      <rPr>
        <b/>
        <sz val="11"/>
        <rFont val="Arial"/>
        <family val="2"/>
      </rPr>
      <t xml:space="preserve">
Seguimiento a marzo de 2018:</t>
    </r>
    <r>
      <rPr>
        <sz val="11"/>
        <rFont val="Arial"/>
        <family val="2"/>
      </rPr>
      <t xml:space="preserv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r>
    <r>
      <rPr>
        <b/>
        <sz val="11"/>
        <rFont val="Arial"/>
        <family val="2"/>
      </rPr>
      <t>Seguimiento a abril de 2017:</t>
    </r>
    <r>
      <rPr>
        <sz val="11"/>
        <rFont val="Arial"/>
        <family val="2"/>
      </rPr>
      <t xml:space="preserve"> Una vez recibida la medición de la satisfacción del cliente "Ciudadanía", producto entregado oficialmente por la Universidad Distrital mediante oficio Nº 1-2017-09207 de 21/04/2017 en desarrollo del Contrato Nº 108 de 2016, en relación con la percepción de la ciudadanía de la gestión realizada en la vigencia 2016 por la Contraloría de Bogotá, se obtuvo que de 2.294 ciudadanos entrevistados, 1.743 tienen una percepción positiva. Los resultados se socializaron mediante memorandos Nº 3-2017-09611 y Nº 3-2017-09614 de 18/04/2017, dándose alcance a las comunicaciones anteriores con memorando Nº 3-2017-10165 de 24/04/2017.</t>
    </r>
  </si>
  <si>
    <t>pasivo exigible</t>
  </si>
  <si>
    <t xml:space="preserve">PASIVO EXIGIBLE </t>
  </si>
  <si>
    <t>OBJETIVOS - PRODUCTOS E  INDICADORES  DE 2019</t>
  </si>
  <si>
    <t>500,000,000</t>
  </si>
  <si>
    <t>PRESUPUESTO POR PRODUCTOS VIGENCIA 2019</t>
  </si>
  <si>
    <t xml:space="preserve">100%PC </t>
  </si>
  <si>
    <t>75%-15%-10%</t>
  </si>
  <si>
    <t>IA 75%</t>
  </si>
  <si>
    <t>RF 15%</t>
  </si>
  <si>
    <t xml:space="preserve">PC 10% </t>
  </si>
  <si>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(798/942).</t>
    </r>
  </si>
  <si>
    <t xml:space="preserve">POR PROYECTO </t>
  </si>
  <si>
    <t xml:space="preserve">RF </t>
  </si>
  <si>
    <t xml:space="preserve">PC </t>
  </si>
  <si>
    <t xml:space="preserve">Resolucion 023 de 2019 baja a 95 sujetos de control </t>
  </si>
  <si>
    <r>
      <t xml:space="preserve">TASA DE RETORNO
</t>
    </r>
    <r>
      <rPr>
        <sz val="9"/>
        <rFont val="Arial"/>
        <family val="2"/>
      </rPr>
      <t xml:space="preserve">Valor de los beneficios / total presupuesto ejecutado por la Contraloria de Bogotá, D.C. en el periodo analizado.
(9.051.830.767.989,86/86.326.189.054)
</t>
    </r>
  </si>
  <si>
    <t>Fuente Boletin de beneficios con corte a Junio de 2019</t>
  </si>
  <si>
    <t xml:space="preserve">Fuente aplicativo trazabilidad con corte a junio </t>
  </si>
  <si>
    <t>ALCANZADO A AGOSTO</t>
  </si>
  <si>
    <r>
      <t>MONTO DE DINERO SUCEPTIBLE DE RECAUDO POR PROCESOS DE RESPONSABILIDAD FISCAL POR VIGENCIA FISCAL</t>
    </r>
    <r>
      <rPr>
        <sz val="9"/>
        <rFont val="Arial"/>
        <family val="2"/>
      </rPr>
      <t xml:space="preserve">
Valor de la Cuantía
Recaudada en la Vigencia  / Valor a recaudar programado (meta anual)
 ( 1152223677,03/500.000.000,00)
</t>
    </r>
  </si>
  <si>
    <t xml:space="preserve">El proceso realizo solicitud de modificacion al denominador teniendo en cuenta los resultados obtenidos,el cual se vera reflejado en el Plan de Accion nueva version. Una vez sea publicado se realizara la actualizacion en este formato. </t>
  </si>
  <si>
    <t xml:space="preserve">inversion AGOSTO </t>
  </si>
  <si>
    <t xml:space="preserve">Elaboró:   - Claudia Pedraza Aldana .Septiembre  13  de 2019  </t>
  </si>
  <si>
    <t>GIROS ACUMULADOS A AGOSTO DE 2019</t>
  </si>
  <si>
    <t>Revisó y Aprobó Mercedes Yunda Monroy   - Directora Técnica de Planeación</t>
  </si>
  <si>
    <t xml:space="preserve">Aprobó: Mercedes Yunda Monroy - Directora Técnica de Planeación. </t>
  </si>
  <si>
    <r>
      <t xml:space="preserve">Seguimiento con corte a agosto de 2019: Se ratifica que complementario a lo reportado en los meses anteriores, se realizó el ejercicio de revisión y análisis del Informe de medición Satisfacción del Cliente, cuyo resultado se remitió mediante memorando N° 3-2019-20492 de 11/07/2019 al Despacho de la Contralora Auxiliar.
la fuente oficial para este dato corresponde a el Informe ejecutivo medicion percepcion al cliente radicada mediante memorando </t>
    </r>
    <r>
      <rPr>
        <b/>
        <sz val="8"/>
        <rFont val="Arial"/>
        <family val="2"/>
      </rPr>
      <t>3-2019-14146</t>
    </r>
  </si>
  <si>
    <t>Seguimiento con corte a agosto de 2019: A la fecha se han realizado 467  acciones de diálogo de las 460 programadas.</t>
  </si>
  <si>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( 467 /460)</t>
    </r>
  </si>
  <si>
    <r>
      <t>PORCENTAJE DE ENTIDADES DISTRITALES AUDITADAS DURANTE EL PERIODO</t>
    </r>
    <r>
      <rPr>
        <sz val="9"/>
        <rFont val="Arial"/>
        <family val="2"/>
      </rPr>
      <t xml:space="preserve">
No. De sujetos de control auditados en la vigencia / Total de sujetos de control competencia de la Contraloria de Bogotá *100 (73/95)</t>
    </r>
  </si>
  <si>
    <r>
      <t>INFORMES DE AUDITORIA REALIZADOS DURANTE EL PERIODO</t>
    </r>
    <r>
      <rPr>
        <sz val="9"/>
        <rFont val="Arial"/>
        <family val="2"/>
      </rPr>
      <t xml:space="preserve">
Total Informes de Auditoria realizados (100/231)</t>
    </r>
  </si>
  <si>
    <t>Fecha de Elaboración Septiembre 13  de 2019</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</si>
</sst>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
    <numFmt numFmtId="169" formatCode="_(&quot;$&quot;\ * #,##0.000000000_);_(&quot;$&quot;\ * \(#,##0.000000000\);_(&quot;$&quot;\ * &quot;-&quot;??_);_(@_)"/>
    <numFmt numFmtId="170" formatCode="0.0000000000000"/>
    <numFmt numFmtId="171" formatCode="0.0000000000%"/>
    <numFmt numFmtId="172" formatCode="_(&quot;$&quot;\ * #,##0.000_);_(&quot;$&quot;\ * \(#,##0.000\);_(&quot;$&quot;\ * &quot;-&quot;??_);_(@_)"/>
    <numFmt numFmtId="173" formatCode="_(&quot;$&quot;\ * #,##0.0_);_(&quot;$&quot;\ * \(#,##0.0\);_(&quot;$&quot;\ * &quot;-&quot;??_);_(@_)"/>
    <numFmt numFmtId="174" formatCode="_(&quot;$&quot;\ * #,##0_);_(&quot;$&quot;\ * \(#,##0\);_(&quot;$&quot;\ * &quot;-&quot;??_);_(@_)"/>
    <numFmt numFmtId="175" formatCode="0.0000000"/>
    <numFmt numFmtId="176" formatCode="0.000000"/>
    <numFmt numFmtId="177" formatCode="0.00000"/>
    <numFmt numFmtId="178" formatCode="0.0000"/>
    <numFmt numFmtId="179" formatCode="0.000"/>
    <numFmt numFmtId="180" formatCode="0.0"/>
    <numFmt numFmtId="181" formatCode="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240A]d&quot; de &quot;mmmm&quot; de &quot;yyyy"/>
    <numFmt numFmtId="188" formatCode="[$-240A]h:mm:ss\ AM/PM"/>
    <numFmt numFmtId="189" formatCode="_(&quot;$&quot;\ * #,##0.0000_);_(&quot;$&quot;\ * \(#,##0.0000\);_(&quot;$&quot;\ * &quot;-&quot;??_);_(@_)"/>
    <numFmt numFmtId="190" formatCode="0.00000000"/>
    <numFmt numFmtId="191" formatCode="0.00000000000%"/>
    <numFmt numFmtId="192" formatCode="0.000000000%"/>
    <numFmt numFmtId="193" formatCode="0.00000000%"/>
    <numFmt numFmtId="194" formatCode="0.0000%"/>
  </numFmts>
  <fonts count="82">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b/>
      <sz val="9"/>
      <color indexed="9"/>
      <name val="Arial"/>
      <family val="2"/>
    </font>
    <font>
      <b/>
      <sz val="9"/>
      <color indexed="10"/>
      <name val="Arial"/>
      <family val="2"/>
    </font>
    <font>
      <b/>
      <sz val="11"/>
      <color indexed="8"/>
      <name val="Arial"/>
      <family val="2"/>
    </font>
    <font>
      <sz val="8"/>
      <color indexed="8"/>
      <name val="Arial Narrow"/>
      <family val="2"/>
    </font>
    <font>
      <sz val="11"/>
      <name val="Arial"/>
      <family val="2"/>
    </font>
    <font>
      <b/>
      <sz val="11"/>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1"/>
      <color indexed="8"/>
      <name val="Arial Narrow"/>
      <family val="2"/>
    </font>
    <font>
      <sz val="11"/>
      <color indexed="8"/>
      <name val="Arial Narrow"/>
      <family val="2"/>
    </font>
    <font>
      <sz val="11"/>
      <color indexed="10"/>
      <name val="Arial"/>
      <family val="2"/>
    </font>
    <font>
      <b/>
      <sz val="11"/>
      <color indexed="10"/>
      <name val="Arial"/>
      <family val="2"/>
    </font>
    <font>
      <b/>
      <sz val="8"/>
      <color indexed="10"/>
      <name val="Arial"/>
      <family val="2"/>
    </font>
    <font>
      <sz val="11"/>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1"/>
      <color rgb="FFFFFFFF"/>
      <name val="Calibri"/>
      <family val="2"/>
    </font>
    <font>
      <b/>
      <sz val="11"/>
      <color rgb="FF000000"/>
      <name val="Arial Narrow"/>
      <family val="2"/>
    </font>
    <font>
      <b/>
      <sz val="9"/>
      <color rgb="FFFFFFFF"/>
      <name val="Arial"/>
      <family val="2"/>
    </font>
    <font>
      <sz val="11"/>
      <color rgb="FF000000"/>
      <name val="Arial Narrow"/>
      <family val="2"/>
    </font>
    <font>
      <sz val="11"/>
      <color rgb="FFFF0000"/>
      <name val="Arial"/>
      <family val="2"/>
    </font>
    <font>
      <b/>
      <sz val="11"/>
      <color rgb="FFFF0000"/>
      <name val="Arial"/>
      <family val="2"/>
    </font>
    <font>
      <b/>
      <sz val="8"/>
      <color rgb="FFFF0000"/>
      <name val="Arial"/>
      <family val="2"/>
    </font>
    <font>
      <sz val="11"/>
      <color rgb="FFFF0000"/>
      <name val="Arial Narrow"/>
      <family val="2"/>
    </font>
    <font>
      <sz val="11"/>
      <color theme="1"/>
      <name val="Arial"/>
      <family val="2"/>
    </font>
    <font>
      <sz val="9"/>
      <color theme="1"/>
      <name val="Arial"/>
      <family val="2"/>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rgb="FF4F81BD"/>
        <bgColor indexed="64"/>
      </patternFill>
    </fill>
    <fill>
      <patternFill patternType="solid">
        <fgColor rgb="FFE7F3F4"/>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
      <patternFill patternType="solid">
        <fgColor theme="6" tint="0.7999799847602844"/>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8" fillId="28"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2"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63" fillId="20"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119">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3" borderId="10" xfId="0" applyFont="1" applyFill="1" applyBorder="1" applyAlignment="1">
      <alignment vertical="top"/>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11" fillId="0" borderId="0" xfId="0" applyFont="1" applyAlignment="1">
      <alignment horizontal="left"/>
    </xf>
    <xf numFmtId="0" fontId="0" fillId="0" borderId="10" xfId="0" applyBorder="1" applyAlignment="1">
      <alignment horizontal="center" vertical="center"/>
    </xf>
    <xf numFmtId="0" fontId="69" fillId="34" borderId="11" xfId="0" applyFont="1" applyFill="1" applyBorder="1" applyAlignment="1">
      <alignment horizontal="center" vertical="center" wrapText="1" readingOrder="1"/>
    </xf>
    <xf numFmtId="0" fontId="70" fillId="34" borderId="11" xfId="0" applyFont="1" applyFill="1" applyBorder="1" applyAlignment="1">
      <alignment horizontal="center" vertical="center" wrapText="1" readingOrder="1"/>
    </xf>
    <xf numFmtId="0" fontId="71" fillId="34" borderId="12" xfId="0" applyFont="1" applyFill="1" applyBorder="1" applyAlignment="1">
      <alignment horizontal="left" vertical="center" wrapText="1" readingOrder="1"/>
    </xf>
    <xf numFmtId="3" fontId="72" fillId="35" borderId="12" xfId="0" applyNumberFormat="1" applyFont="1" applyFill="1" applyBorder="1" applyAlignment="1">
      <alignment horizontal="right" vertical="center" wrapText="1" readingOrder="1"/>
    </xf>
    <xf numFmtId="0" fontId="73" fillId="34" borderId="10" xfId="0" applyFont="1" applyFill="1" applyBorder="1" applyAlignment="1">
      <alignment horizontal="left" vertical="center" wrapText="1" readingOrder="1"/>
    </xf>
    <xf numFmtId="3" fontId="74" fillId="35" borderId="10" xfId="0" applyNumberFormat="1" applyFont="1" applyFill="1" applyBorder="1" applyAlignment="1">
      <alignment horizontal="right" vertical="center" wrapText="1" readingOrder="1"/>
    </xf>
    <xf numFmtId="0" fontId="4" fillId="36" borderId="10" xfId="0" applyFont="1" applyFill="1" applyBorder="1" applyAlignment="1">
      <alignment horizontal="center" vertical="center" wrapText="1"/>
    </xf>
    <xf numFmtId="4" fontId="13" fillId="0" borderId="0" xfId="0" applyNumberFormat="1" applyFont="1" applyAlignment="1">
      <alignment/>
    </xf>
    <xf numFmtId="174" fontId="13" fillId="0" borderId="0" xfId="51" applyNumberFormat="1" applyFont="1" applyAlignment="1">
      <alignment/>
    </xf>
    <xf numFmtId="180" fontId="13" fillId="0" borderId="0" xfId="0" applyNumberFormat="1" applyFont="1" applyAlignment="1">
      <alignment/>
    </xf>
    <xf numFmtId="1" fontId="13" fillId="0" borderId="0" xfId="0" applyNumberFormat="1" applyFont="1" applyAlignment="1">
      <alignment/>
    </xf>
    <xf numFmtId="0" fontId="21" fillId="0" borderId="0" xfId="0" applyFont="1" applyAlignment="1">
      <alignment horizontal="center"/>
    </xf>
    <xf numFmtId="172" fontId="13" fillId="0" borderId="0" xfId="0" applyNumberFormat="1" applyFont="1" applyAlignment="1">
      <alignment/>
    </xf>
    <xf numFmtId="3" fontId="12" fillId="36" borderId="10" xfId="0" applyNumberFormat="1" applyFont="1" applyFill="1" applyBorder="1" applyAlignment="1">
      <alignment/>
    </xf>
    <xf numFmtId="171" fontId="22" fillId="0" borderId="0" xfId="56" applyNumberFormat="1" applyFont="1" applyAlignment="1">
      <alignment horizontal="center" wrapText="1"/>
    </xf>
    <xf numFmtId="174" fontId="75" fillId="0" borderId="0" xfId="51" applyNumberFormat="1" applyFont="1" applyAlignment="1">
      <alignment/>
    </xf>
    <xf numFmtId="0" fontId="0" fillId="0" borderId="0" xfId="0" applyAlignment="1">
      <alignment wrapText="1"/>
    </xf>
    <xf numFmtId="174" fontId="76" fillId="0" borderId="0" xfId="0" applyNumberFormat="1" applyFont="1" applyAlignment="1">
      <alignment wrapText="1"/>
    </xf>
    <xf numFmtId="174" fontId="77" fillId="0" borderId="0" xfId="0" applyNumberFormat="1" applyFont="1" applyAlignment="1">
      <alignment wrapText="1"/>
    </xf>
    <xf numFmtId="3" fontId="74" fillId="37" borderId="10" xfId="0" applyNumberFormat="1" applyFont="1" applyFill="1" applyBorder="1" applyAlignment="1">
      <alignment horizontal="right" vertical="center" wrapText="1" readingOrder="1"/>
    </xf>
    <xf numFmtId="0" fontId="4" fillId="0" borderId="13" xfId="0" applyFont="1" applyFill="1" applyBorder="1" applyAlignment="1">
      <alignment horizontal="center" vertical="center" wrapText="1"/>
    </xf>
    <xf numFmtId="3" fontId="74" fillId="38" borderId="10" xfId="0" applyNumberFormat="1" applyFont="1" applyFill="1" applyBorder="1" applyAlignment="1">
      <alignment horizontal="right" vertical="center" wrapText="1" readingOrder="1"/>
    </xf>
    <xf numFmtId="3" fontId="0" fillId="39" borderId="0" xfId="0" applyNumberFormat="1" applyFill="1" applyAlignment="1">
      <alignment/>
    </xf>
    <xf numFmtId="3" fontId="78" fillId="38" borderId="10" xfId="0" applyNumberFormat="1" applyFont="1" applyFill="1" applyBorder="1" applyAlignment="1">
      <alignment horizontal="right" vertical="center" wrapText="1" readingOrder="1"/>
    </xf>
    <xf numFmtId="2" fontId="13" fillId="0" borderId="0" xfId="0" applyNumberFormat="1" applyFont="1" applyAlignment="1">
      <alignment/>
    </xf>
    <xf numFmtId="9" fontId="4" fillId="36" borderId="10" xfId="56" applyFont="1" applyFill="1" applyBorder="1" applyAlignment="1">
      <alignment horizontal="center" vertical="center"/>
    </xf>
    <xf numFmtId="3" fontId="4" fillId="36" borderId="10" xfId="0" applyNumberFormat="1" applyFont="1" applyFill="1" applyBorder="1" applyAlignment="1">
      <alignment horizontal="center" vertical="center"/>
    </xf>
    <xf numFmtId="168" fontId="4" fillId="36" borderId="10" xfId="0" applyNumberFormat="1" applyFont="1" applyFill="1" applyBorder="1" applyAlignment="1">
      <alignment horizontal="center" vertical="center"/>
    </xf>
    <xf numFmtId="9" fontId="15" fillId="36" borderId="10" xfId="0" applyNumberFormat="1" applyFont="1" applyFill="1" applyBorder="1" applyAlignment="1">
      <alignment horizontal="center" vertical="center"/>
    </xf>
    <xf numFmtId="9" fontId="4" fillId="36" borderId="10" xfId="56" applyFont="1" applyFill="1" applyBorder="1" applyAlignment="1">
      <alignment horizontal="center" vertical="center" wrapText="1"/>
    </xf>
    <xf numFmtId="3" fontId="4" fillId="36" borderId="10" xfId="0" applyNumberFormat="1" applyFont="1" applyFill="1" applyBorder="1" applyAlignment="1">
      <alignment horizontal="center" vertical="center" wrapText="1"/>
    </xf>
    <xf numFmtId="0" fontId="23" fillId="0" borderId="10" xfId="0" applyFont="1" applyBorder="1" applyAlignment="1">
      <alignment horizontal="justify" vertical="top" wrapText="1"/>
    </xf>
    <xf numFmtId="2" fontId="13" fillId="0" borderId="0" xfId="56" applyNumberFormat="1" applyFont="1" applyAlignment="1">
      <alignment/>
    </xf>
    <xf numFmtId="4" fontId="0" fillId="0" borderId="0" xfId="0" applyNumberFormat="1" applyAlignment="1">
      <alignment/>
    </xf>
    <xf numFmtId="0" fontId="23" fillId="0" borderId="13" xfId="0" applyFont="1" applyBorder="1" applyAlignment="1">
      <alignment horizontal="justify" vertical="top" wrapText="1"/>
    </xf>
    <xf numFmtId="3" fontId="10" fillId="0" borderId="14" xfId="0" applyNumberFormat="1" applyFont="1" applyBorder="1" applyAlignment="1">
      <alignment/>
    </xf>
    <xf numFmtId="0" fontId="12" fillId="0" borderId="10" xfId="0" applyFont="1" applyFill="1" applyBorder="1" applyAlignment="1">
      <alignment horizontal="left" vertical="top" wrapText="1"/>
    </xf>
    <xf numFmtId="3" fontId="0" fillId="0" borderId="10" xfId="0" applyNumberFormat="1" applyBorder="1" applyAlignment="1">
      <alignment/>
    </xf>
    <xf numFmtId="0" fontId="0" fillId="0" borderId="10" xfId="0" applyBorder="1" applyAlignment="1">
      <alignment/>
    </xf>
    <xf numFmtId="3" fontId="10" fillId="36" borderId="10" xfId="0" applyNumberFormat="1" applyFont="1" applyFill="1" applyBorder="1" applyAlignment="1">
      <alignment/>
    </xf>
    <xf numFmtId="0" fontId="79" fillId="0" borderId="0" xfId="0" applyFont="1" applyAlignment="1">
      <alignment/>
    </xf>
    <xf numFmtId="10" fontId="14" fillId="0" borderId="10" xfId="56" applyNumberFormat="1" applyFont="1" applyBorder="1" applyAlignment="1">
      <alignment horizontal="left" vertical="center" wrapText="1"/>
    </xf>
    <xf numFmtId="0" fontId="5" fillId="33" borderId="10" xfId="0" applyFont="1" applyFill="1" applyBorder="1" applyAlignment="1">
      <alignment horizontal="center" vertical="top" wrapText="1"/>
    </xf>
    <xf numFmtId="0" fontId="5" fillId="33" borderId="10" xfId="0" applyFont="1" applyFill="1" applyBorder="1" applyAlignment="1">
      <alignment horizontal="center" vertical="top"/>
    </xf>
    <xf numFmtId="3" fontId="12" fillId="0" borderId="10" xfId="0" applyNumberFormat="1" applyFont="1" applyBorder="1" applyAlignment="1">
      <alignment/>
    </xf>
    <xf numFmtId="3" fontId="10" fillId="0" borderId="10" xfId="0" applyNumberFormat="1" applyFont="1" applyBorder="1" applyAlignment="1">
      <alignment horizontal="right"/>
    </xf>
    <xf numFmtId="0" fontId="0" fillId="0" borderId="0" xfId="0" applyAlignment="1">
      <alignment horizontal="center"/>
    </xf>
    <xf numFmtId="3" fontId="72" fillId="35" borderId="0" xfId="0" applyNumberFormat="1" applyFont="1" applyFill="1" applyBorder="1" applyAlignment="1">
      <alignment horizontal="right" vertical="center" wrapText="1" readingOrder="1"/>
    </xf>
    <xf numFmtId="3" fontId="0" fillId="0" borderId="0" xfId="0" applyNumberFormat="1" applyAlignment="1">
      <alignment horizontal="center"/>
    </xf>
    <xf numFmtId="3" fontId="78" fillId="35" borderId="10" xfId="0" applyNumberFormat="1" applyFont="1" applyFill="1" applyBorder="1" applyAlignment="1">
      <alignment horizontal="right" vertical="center" wrapText="1" readingOrder="1"/>
    </xf>
    <xf numFmtId="191" fontId="22" fillId="0" borderId="0" xfId="56" applyNumberFormat="1" applyFont="1" applyAlignment="1">
      <alignment horizontal="center" wrapText="1"/>
    </xf>
    <xf numFmtId="166" fontId="0" fillId="38" borderId="10" xfId="51" applyFont="1" applyFill="1" applyBorder="1" applyAlignment="1">
      <alignment/>
    </xf>
    <xf numFmtId="166" fontId="0" fillId="0" borderId="10" xfId="51" applyFont="1" applyBorder="1" applyAlignment="1">
      <alignment/>
    </xf>
    <xf numFmtId="0" fontId="0" fillId="38" borderId="10" xfId="0" applyFill="1" applyBorder="1" applyAlignment="1">
      <alignment horizontal="left"/>
    </xf>
    <xf numFmtId="0" fontId="7" fillId="0" borderId="10" xfId="0" applyFont="1" applyBorder="1" applyAlignment="1">
      <alignment horizontal="left" vertical="center" wrapText="1"/>
    </xf>
    <xf numFmtId="9" fontId="80" fillId="0" borderId="0" xfId="56" applyNumberFormat="1" applyFont="1" applyAlignment="1">
      <alignment horizontal="center" vertical="center"/>
    </xf>
    <xf numFmtId="9" fontId="4" fillId="40" borderId="10" xfId="56" applyNumberFormat="1" applyFont="1" applyFill="1" applyBorder="1" applyAlignment="1">
      <alignment horizontal="center" vertical="center"/>
    </xf>
    <xf numFmtId="2" fontId="4" fillId="40" borderId="10" xfId="56" applyNumberFormat="1" applyFont="1" applyFill="1" applyBorder="1" applyAlignment="1">
      <alignment horizontal="center" vertical="center"/>
    </xf>
    <xf numFmtId="10" fontId="4" fillId="40" borderId="10" xfId="0" applyNumberFormat="1" applyFont="1" applyFill="1" applyBorder="1" applyAlignment="1">
      <alignment horizontal="center" vertical="center"/>
    </xf>
    <xf numFmtId="9" fontId="4" fillId="40" borderId="10" xfId="0" applyNumberFormat="1" applyFont="1" applyFill="1" applyBorder="1" applyAlignment="1">
      <alignment horizontal="center" vertical="center" wrapText="1"/>
    </xf>
    <xf numFmtId="9" fontId="7" fillId="0" borderId="10" xfId="56" applyFont="1" applyBorder="1" applyAlignment="1">
      <alignment horizontal="center" vertical="center" wrapText="1"/>
    </xf>
    <xf numFmtId="0" fontId="5" fillId="0" borderId="10" xfId="0" applyFont="1" applyBorder="1" applyAlignment="1">
      <alignment horizontal="left" vertical="center" wrapText="1"/>
    </xf>
    <xf numFmtId="0" fontId="7" fillId="0" borderId="0" xfId="0" applyFont="1" applyFill="1" applyBorder="1" applyAlignment="1">
      <alignment horizontal="left" vertical="center" wrapText="1"/>
    </xf>
    <xf numFmtId="0" fontId="5" fillId="33" borderId="10" xfId="0" applyFont="1" applyFill="1" applyBorder="1" applyAlignment="1">
      <alignment horizontal="center" vertical="top"/>
    </xf>
    <xf numFmtId="182" fontId="5" fillId="33" borderId="10" xfId="0" applyNumberFormat="1" applyFont="1" applyFill="1" applyBorder="1" applyAlignment="1">
      <alignment horizontal="center" vertical="center" wrapText="1"/>
    </xf>
    <xf numFmtId="0" fontId="16" fillId="37" borderId="15" xfId="0" applyFont="1" applyFill="1" applyBorder="1" applyAlignment="1">
      <alignment horizontal="center"/>
    </xf>
    <xf numFmtId="0" fontId="16" fillId="37" borderId="16" xfId="0" applyFont="1" applyFill="1" applyBorder="1" applyAlignment="1">
      <alignment horizontal="center"/>
    </xf>
    <xf numFmtId="0" fontId="16" fillId="37" borderId="17" xfId="0" applyFont="1" applyFill="1" applyBorder="1" applyAlignment="1">
      <alignment horizontal="center"/>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5" fillId="33" borderId="10" xfId="0" applyFont="1" applyFill="1" applyBorder="1" applyAlignment="1">
      <alignment horizontal="center" vertical="top" wrapText="1"/>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0" fontId="2" fillId="32" borderId="18" xfId="0" applyFont="1" applyFill="1" applyBorder="1" applyAlignment="1">
      <alignment horizontal="center" wrapText="1"/>
    </xf>
    <xf numFmtId="0" fontId="2" fillId="32" borderId="19" xfId="0" applyFont="1" applyFill="1" applyBorder="1" applyAlignment="1">
      <alignment horizontal="center" wrapText="1"/>
    </xf>
    <xf numFmtId="0" fontId="2" fillId="41" borderId="13" xfId="0" applyFont="1" applyFill="1" applyBorder="1" applyAlignment="1">
      <alignment horizontal="center" vertical="center"/>
    </xf>
    <xf numFmtId="0" fontId="2" fillId="41" borderId="14" xfId="0" applyFont="1" applyFill="1" applyBorder="1" applyAlignment="1">
      <alignment horizontal="center" vertical="center"/>
    </xf>
    <xf numFmtId="0" fontId="0" fillId="0" borderId="10" xfId="0" applyBorder="1" applyAlignment="1">
      <alignment horizontal="center" vertical="center"/>
    </xf>
    <xf numFmtId="3" fontId="0" fillId="0" borderId="10" xfId="0" applyNumberFormat="1" applyBorder="1" applyAlignment="1">
      <alignment horizontal="center" vertical="center"/>
    </xf>
    <xf numFmtId="0" fontId="11" fillId="0" borderId="20" xfId="0" applyFont="1" applyBorder="1" applyAlignment="1">
      <alignment horizontal="left"/>
    </xf>
    <xf numFmtId="0" fontId="11" fillId="0" borderId="0" xfId="0" applyFont="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57150</xdr:rowOff>
    </xdr:from>
    <xdr:to>
      <xdr:col>0</xdr:col>
      <xdr:colOff>1009650</xdr:colOff>
      <xdr:row>3</xdr:row>
      <xdr:rowOff>180975</xdr:rowOff>
    </xdr:to>
    <xdr:pic>
      <xdr:nvPicPr>
        <xdr:cNvPr id="1" name="Picture 1" descr="logo nuevo contraloría"/>
        <xdr:cNvPicPr preferRelativeResize="1">
          <a:picLocks noChangeAspect="1"/>
        </xdr:cNvPicPr>
      </xdr:nvPicPr>
      <xdr:blipFill>
        <a:blip r:embed="rId1"/>
        <a:stretch>
          <a:fillRect/>
        </a:stretch>
      </xdr:blipFill>
      <xdr:spPr>
        <a:xfrm>
          <a:off x="190500" y="238125"/>
          <a:ext cx="819150" cy="523875"/>
        </a:xfrm>
        <a:prstGeom prst="rect">
          <a:avLst/>
        </a:prstGeom>
        <a:noFill/>
        <a:ln w="9525" cmpd="sng">
          <a:noFill/>
        </a:ln>
      </xdr:spPr>
    </xdr:pic>
    <xdr:clientData/>
  </xdr:twoCellAnchor>
  <xdr:twoCellAnchor editAs="oneCell">
    <xdr:from>
      <xdr:col>8</xdr:col>
      <xdr:colOff>28575</xdr:colOff>
      <xdr:row>19</xdr:row>
      <xdr:rowOff>38100</xdr:rowOff>
    </xdr:from>
    <xdr:to>
      <xdr:col>10</xdr:col>
      <xdr:colOff>1114425</xdr:colOff>
      <xdr:row>27</xdr:row>
      <xdr:rowOff>28575</xdr:rowOff>
    </xdr:to>
    <xdr:pic>
      <xdr:nvPicPr>
        <xdr:cNvPr id="2" name="Imagen 1"/>
        <xdr:cNvPicPr preferRelativeResize="1">
          <a:picLocks noChangeAspect="1"/>
        </xdr:cNvPicPr>
      </xdr:nvPicPr>
      <xdr:blipFill>
        <a:blip r:embed="rId2"/>
        <a:stretch>
          <a:fillRect/>
        </a:stretch>
      </xdr:blipFill>
      <xdr:spPr>
        <a:xfrm>
          <a:off x="12068175" y="7400925"/>
          <a:ext cx="6029325" cy="422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104775</xdr:rowOff>
    </xdr:from>
    <xdr:to>
      <xdr:col>0</xdr:col>
      <xdr:colOff>971550</xdr:colOff>
      <xdr:row>3</xdr:row>
      <xdr:rowOff>142875</xdr:rowOff>
    </xdr:to>
    <xdr:pic>
      <xdr:nvPicPr>
        <xdr:cNvPr id="1" name="Picture 1" descr="logo nuevo contraloría"/>
        <xdr:cNvPicPr preferRelativeResize="1">
          <a:picLocks noChangeAspect="1"/>
        </xdr:cNvPicPr>
      </xdr:nvPicPr>
      <xdr:blipFill>
        <a:blip r:embed="rId1"/>
        <a:stretch>
          <a:fillRect/>
        </a:stretch>
      </xdr:blipFill>
      <xdr:spPr>
        <a:xfrm>
          <a:off x="171450" y="428625"/>
          <a:ext cx="8001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T49"/>
  <sheetViews>
    <sheetView tabSelected="1" zoomScalePageLayoutView="0" workbookViewId="0" topLeftCell="A16">
      <selection activeCell="A1" sqref="A1:E27"/>
    </sheetView>
  </sheetViews>
  <sheetFormatPr defaultColWidth="11.421875" defaultRowHeight="15"/>
  <cols>
    <col min="1" max="1" width="56.8515625" style="19" customWidth="1"/>
    <col min="2" max="3" width="17.421875" style="19" customWidth="1"/>
    <col min="4" max="4" width="15.421875" style="19" customWidth="1"/>
    <col min="5" max="5" width="14.140625" style="19" customWidth="1"/>
    <col min="6" max="6" width="41.28125" style="19" hidden="1" customWidth="1"/>
    <col min="7" max="7" width="53.7109375" style="19" customWidth="1"/>
    <col min="8" max="8" width="5.57421875" style="19" bestFit="1" customWidth="1"/>
    <col min="9" max="9" width="23.00390625" style="19" customWidth="1"/>
    <col min="10" max="10" width="51.140625" style="19" customWidth="1"/>
    <col min="11" max="11" width="66.57421875" style="19" customWidth="1"/>
    <col min="12" max="12" width="22.57421875" style="19" customWidth="1"/>
    <col min="13" max="13" width="18.57421875" style="19" customWidth="1"/>
    <col min="14" max="14" width="18.57421875" style="19" bestFit="1" customWidth="1"/>
    <col min="15" max="15" width="36.421875" style="19" customWidth="1"/>
    <col min="16" max="16" width="11.421875" style="19" customWidth="1"/>
    <col min="17" max="17" width="1.1484375" style="19" customWidth="1"/>
    <col min="18" max="18" width="2.421875" style="19" hidden="1" customWidth="1"/>
    <col min="19" max="19" width="11.421875" style="19" hidden="1" customWidth="1"/>
    <col min="20" max="20" width="64.7109375" style="19" customWidth="1"/>
    <col min="21" max="16384" width="11.421875" style="19" customWidth="1"/>
  </cols>
  <sheetData>
    <row r="1" spans="1:5" ht="14.25">
      <c r="A1" s="101" t="s">
        <v>37</v>
      </c>
      <c r="B1" s="102"/>
      <c r="C1" s="102"/>
      <c r="D1" s="102"/>
      <c r="E1" s="103"/>
    </row>
    <row r="2" spans="1:4" ht="15.75" customHeight="1">
      <c r="A2" s="104" t="s">
        <v>4</v>
      </c>
      <c r="B2" s="104"/>
      <c r="C2" s="104"/>
      <c r="D2" s="104"/>
    </row>
    <row r="3" spans="1:4" ht="15.75">
      <c r="A3" s="105" t="s">
        <v>7</v>
      </c>
      <c r="B3" s="105"/>
      <c r="C3" s="105"/>
      <c r="D3" s="105"/>
    </row>
    <row r="4" spans="1:4" ht="24" customHeight="1">
      <c r="A4" s="106" t="s">
        <v>52</v>
      </c>
      <c r="B4" s="106"/>
      <c r="C4" s="106"/>
      <c r="D4" s="106"/>
    </row>
    <row r="5" spans="1:5" ht="14.25" customHeight="1">
      <c r="A5" s="23" t="s">
        <v>24</v>
      </c>
      <c r="B5" s="107" t="s">
        <v>21</v>
      </c>
      <c r="C5" s="107"/>
      <c r="D5" s="107"/>
      <c r="E5" s="107"/>
    </row>
    <row r="6" spans="1:5" ht="24">
      <c r="A6" s="1" t="s">
        <v>30</v>
      </c>
      <c r="B6" s="1" t="s">
        <v>0</v>
      </c>
      <c r="C6" s="1" t="s">
        <v>1</v>
      </c>
      <c r="D6" s="1">
        <v>2019</v>
      </c>
      <c r="E6" s="1" t="s">
        <v>68</v>
      </c>
    </row>
    <row r="7" spans="1:7" ht="48">
      <c r="A7" s="24" t="s">
        <v>79</v>
      </c>
      <c r="B7" s="18">
        <v>1</v>
      </c>
      <c r="C7" s="17">
        <v>1</v>
      </c>
      <c r="D7" s="61">
        <v>0.91</v>
      </c>
      <c r="E7" s="92">
        <f>73/95</f>
        <v>0.7684210526315789</v>
      </c>
      <c r="G7" s="77" t="s">
        <v>64</v>
      </c>
    </row>
    <row r="8" spans="1:8" ht="20.25" customHeight="1">
      <c r="A8" s="23" t="s">
        <v>25</v>
      </c>
      <c r="B8" s="99" t="s">
        <v>5</v>
      </c>
      <c r="C8" s="99"/>
      <c r="D8" s="99"/>
      <c r="E8" s="99"/>
      <c r="H8" s="46"/>
    </row>
    <row r="9" spans="1:5" ht="24">
      <c r="A9" s="1" t="s">
        <v>31</v>
      </c>
      <c r="B9" s="1" t="s">
        <v>6</v>
      </c>
      <c r="C9" s="1" t="s">
        <v>1</v>
      </c>
      <c r="D9" s="1">
        <v>2019</v>
      </c>
      <c r="E9" s="1" t="str">
        <f>E6</f>
        <v>ALCANZADO A AGOSTO</v>
      </c>
    </row>
    <row r="10" spans="1:9" ht="70.5" customHeight="1">
      <c r="A10" s="24" t="s">
        <v>80</v>
      </c>
      <c r="B10" s="2">
        <f>130+157+168+287</f>
        <v>742</v>
      </c>
      <c r="C10" s="3">
        <f>333+177+150+150</f>
        <v>810</v>
      </c>
      <c r="D10" s="62">
        <v>231</v>
      </c>
      <c r="E10" s="92">
        <f>100/231</f>
        <v>0.4329004329004329</v>
      </c>
      <c r="G10" s="77" t="s">
        <v>67</v>
      </c>
      <c r="H10" s="77"/>
      <c r="I10" s="30"/>
    </row>
    <row r="11" spans="1:10" ht="24.75" customHeight="1">
      <c r="A11" s="25" t="s">
        <v>26</v>
      </c>
      <c r="B11" s="100"/>
      <c r="C11" s="100"/>
      <c r="D11" s="100"/>
      <c r="E11" s="100"/>
      <c r="H11" s="45"/>
      <c r="I11" s="43"/>
      <c r="J11" s="43"/>
    </row>
    <row r="12" spans="1:12" ht="27" customHeight="1">
      <c r="A12" s="1" t="s">
        <v>32</v>
      </c>
      <c r="B12" s="1" t="s">
        <v>0</v>
      </c>
      <c r="C12" s="1" t="s">
        <v>1</v>
      </c>
      <c r="D12" s="1">
        <f>D6</f>
        <v>2019</v>
      </c>
      <c r="E12" s="42" t="str">
        <f>E6</f>
        <v>ALCANZADO A AGOSTO</v>
      </c>
      <c r="K12" s="47"/>
      <c r="L12" s="47"/>
    </row>
    <row r="13" spans="1:20" ht="60">
      <c r="A13" s="24" t="s">
        <v>65</v>
      </c>
      <c r="B13" s="4">
        <v>4.34</v>
      </c>
      <c r="C13" s="4" t="s">
        <v>23</v>
      </c>
      <c r="D13" s="63">
        <v>3</v>
      </c>
      <c r="E13" s="93">
        <v>104.86</v>
      </c>
      <c r="G13" s="77" t="s">
        <v>66</v>
      </c>
      <c r="I13" s="69"/>
      <c r="J13" s="69"/>
      <c r="L13" s="51"/>
      <c r="M13" s="44"/>
      <c r="N13" s="48"/>
      <c r="O13" s="54"/>
      <c r="P13" s="53"/>
      <c r="Q13" s="53"/>
      <c r="T13" s="52"/>
    </row>
    <row r="14" spans="1:12" ht="14.25">
      <c r="A14" s="25" t="s">
        <v>27</v>
      </c>
      <c r="B14" s="99" t="s">
        <v>2</v>
      </c>
      <c r="C14" s="99"/>
      <c r="D14" s="99"/>
      <c r="E14" s="99"/>
      <c r="H14" s="68"/>
      <c r="J14" s="43"/>
      <c r="K14" s="30"/>
      <c r="L14" s="43"/>
    </row>
    <row r="15" spans="1:9" ht="34.5" customHeight="1">
      <c r="A15" s="1" t="s">
        <v>33</v>
      </c>
      <c r="B15" s="1" t="s">
        <v>0</v>
      </c>
      <c r="C15" s="1" t="s">
        <v>1</v>
      </c>
      <c r="D15" s="1">
        <f>D6</f>
        <v>2019</v>
      </c>
      <c r="E15" s="42" t="str">
        <f>E6</f>
        <v>ALCANZADO A AGOSTO</v>
      </c>
      <c r="H15" s="50"/>
      <c r="I15" s="30"/>
    </row>
    <row r="16" spans="1:20" ht="84">
      <c r="A16" s="22" t="s">
        <v>69</v>
      </c>
      <c r="B16" s="66">
        <v>300</v>
      </c>
      <c r="C16" s="62">
        <v>2000</v>
      </c>
      <c r="D16" s="62" t="s">
        <v>53</v>
      </c>
      <c r="E16" s="92">
        <v>2.3</v>
      </c>
      <c r="F16" s="19">
        <f>489.510134/650</f>
        <v>0.7530925138461538</v>
      </c>
      <c r="G16" s="77" t="s">
        <v>70</v>
      </c>
      <c r="H16" s="91">
        <f>1152223677/500000000</f>
        <v>2.304447354</v>
      </c>
      <c r="K16" s="76"/>
      <c r="T16" s="52" t="s">
        <v>44</v>
      </c>
    </row>
    <row r="17" spans="1:9" ht="15">
      <c r="A17" s="97" t="s">
        <v>20</v>
      </c>
      <c r="B17" s="97"/>
      <c r="C17" s="97"/>
      <c r="D17" s="97"/>
      <c r="E17" s="97"/>
      <c r="H17" s="86"/>
      <c r="I17" s="30"/>
    </row>
    <row r="18" spans="1:10" ht="24" customHeight="1">
      <c r="A18" s="23" t="s">
        <v>28</v>
      </c>
      <c r="B18" s="78" t="s">
        <v>22</v>
      </c>
      <c r="C18" s="78"/>
      <c r="D18" s="78"/>
      <c r="E18" s="78"/>
      <c r="H18" s="68"/>
      <c r="I18" s="68"/>
      <c r="J18" s="60"/>
    </row>
    <row r="19" spans="1:9" ht="25.5" customHeight="1">
      <c r="A19" s="26" t="s">
        <v>34</v>
      </c>
      <c r="B19" s="1" t="s">
        <v>0</v>
      </c>
      <c r="C19" s="1" t="s">
        <v>1</v>
      </c>
      <c r="D19" s="1">
        <f>D6</f>
        <v>2019</v>
      </c>
      <c r="E19" s="42" t="str">
        <f>E6</f>
        <v>ALCANZADO A AGOSTO</v>
      </c>
      <c r="H19" s="50"/>
      <c r="I19" s="30"/>
    </row>
    <row r="20" spans="1:9" ht="152.25" customHeight="1">
      <c r="A20" s="27" t="s">
        <v>60</v>
      </c>
      <c r="B20" s="21">
        <v>0.3</v>
      </c>
      <c r="C20" s="21">
        <v>0.8</v>
      </c>
      <c r="D20" s="64">
        <v>0.8</v>
      </c>
      <c r="E20" s="94">
        <f>798/942</f>
        <v>0.8471337579617835</v>
      </c>
      <c r="F20" s="67" t="s">
        <v>49</v>
      </c>
      <c r="G20" s="90" t="s">
        <v>76</v>
      </c>
      <c r="H20" s="90"/>
      <c r="I20" s="96"/>
    </row>
    <row r="21" spans="1:9" ht="14.25">
      <c r="A21" s="23" t="s">
        <v>29</v>
      </c>
      <c r="B21" s="79" t="s">
        <v>3</v>
      </c>
      <c r="C21" s="79"/>
      <c r="D21" s="79"/>
      <c r="E21" s="79"/>
      <c r="I21" s="30"/>
    </row>
    <row r="22" spans="1:5" ht="24">
      <c r="A22" s="56" t="s">
        <v>35</v>
      </c>
      <c r="B22" s="56" t="s">
        <v>0</v>
      </c>
      <c r="C22" s="56" t="s">
        <v>1</v>
      </c>
      <c r="D22" s="56">
        <v>2019</v>
      </c>
      <c r="E22" s="56" t="str">
        <f>E6</f>
        <v>ALCANZADO A AGOSTO</v>
      </c>
    </row>
    <row r="23" spans="1:7" ht="84">
      <c r="A23" s="28" t="s">
        <v>78</v>
      </c>
      <c r="B23" s="18">
        <v>1</v>
      </c>
      <c r="C23" s="18">
        <v>1</v>
      </c>
      <c r="D23" s="65">
        <v>0.27</v>
      </c>
      <c r="E23" s="95">
        <v>1.02</v>
      </c>
      <c r="F23" s="70"/>
      <c r="G23" s="90" t="s">
        <v>77</v>
      </c>
    </row>
    <row r="24" spans="1:5" ht="16.5" customHeight="1">
      <c r="A24" s="32"/>
      <c r="B24" s="33"/>
      <c r="C24" s="33"/>
      <c r="D24" s="33"/>
      <c r="E24" s="33"/>
    </row>
    <row r="25" spans="1:8" ht="14.25">
      <c r="A25" s="98" t="s">
        <v>45</v>
      </c>
      <c r="B25" s="98"/>
      <c r="C25" s="98"/>
      <c r="D25" s="98"/>
      <c r="H25" s="30"/>
    </row>
    <row r="26" spans="1:4" ht="14.25">
      <c r="A26" s="29" t="s">
        <v>81</v>
      </c>
      <c r="B26" s="20"/>
      <c r="C26" s="20"/>
      <c r="D26" s="20"/>
    </row>
    <row r="27" spans="1:4" ht="14.25">
      <c r="A27" s="20" t="s">
        <v>74</v>
      </c>
      <c r="B27" s="20"/>
      <c r="C27" s="20"/>
      <c r="D27" s="20"/>
    </row>
    <row r="28" ht="14.25"/>
    <row r="47" ht="15">
      <c r="C47" s="69"/>
    </row>
    <row r="48" ht="14.25">
      <c r="C48" s="46"/>
    </row>
    <row r="49" ht="14.25">
      <c r="C49" s="46"/>
    </row>
  </sheetData>
  <sheetProtection/>
  <mergeCells count="10">
    <mergeCell ref="A17:E17"/>
    <mergeCell ref="A25:D25"/>
    <mergeCell ref="B8:E8"/>
    <mergeCell ref="B11:E11"/>
    <mergeCell ref="B14:E14"/>
    <mergeCell ref="A1:E1"/>
    <mergeCell ref="A2:D2"/>
    <mergeCell ref="A3:D3"/>
    <mergeCell ref="A4:D4"/>
    <mergeCell ref="B5:E5"/>
  </mergeCells>
  <printOptions horizontalCentered="1" verticalCentered="1"/>
  <pageMargins left="0.984251968503937" right="0.2362204724409449" top="0.7086614173228347" bottom="0.4724409448818898" header="0.31496062992125984" footer="0.31496062992125984"/>
  <pageSetup orientation="portrait" scale="70"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M48"/>
  <sheetViews>
    <sheetView zoomScalePageLayoutView="0" workbookViewId="0" topLeftCell="A1">
      <selection activeCell="A1" sqref="A1:E19"/>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7" max="7" width="12.7109375" style="0" bestFit="1" customWidth="1"/>
    <col min="8" max="8" width="18.8515625" style="0" customWidth="1"/>
    <col min="9" max="9" width="19.140625" style="0" customWidth="1"/>
    <col min="10" max="10" width="18.8515625" style="0" customWidth="1"/>
    <col min="11" max="11" width="16.8515625" style="0" customWidth="1"/>
    <col min="12" max="12" width="15.57421875" style="0" customWidth="1"/>
    <col min="13" max="13" width="19.140625" style="0" customWidth="1"/>
  </cols>
  <sheetData>
    <row r="1" spans="1:5" ht="25.5" customHeight="1">
      <c r="A1" s="101" t="s">
        <v>37</v>
      </c>
      <c r="B1" s="102"/>
      <c r="C1" s="102"/>
      <c r="D1" s="102"/>
      <c r="E1" s="103"/>
    </row>
    <row r="2" spans="1:5" ht="15.75" customHeight="1">
      <c r="A2" s="108" t="s">
        <v>10</v>
      </c>
      <c r="B2" s="108"/>
      <c r="C2" s="108"/>
      <c r="D2" s="108"/>
      <c r="E2" s="108"/>
    </row>
    <row r="3" spans="1:5" ht="15.75" customHeight="1">
      <c r="A3" s="108" t="s">
        <v>11</v>
      </c>
      <c r="B3" s="108"/>
      <c r="C3" s="108"/>
      <c r="D3" s="108"/>
      <c r="E3" s="108"/>
    </row>
    <row r="4" spans="1:5" ht="15.75">
      <c r="A4" s="108" t="s">
        <v>54</v>
      </c>
      <c r="B4" s="108"/>
      <c r="C4" s="108"/>
      <c r="D4" s="108"/>
      <c r="E4" s="108"/>
    </row>
    <row r="6" spans="1:5" ht="15">
      <c r="A6" t="s">
        <v>73</v>
      </c>
      <c r="E6" t="s">
        <v>8</v>
      </c>
    </row>
    <row r="7" spans="1:5" ht="15">
      <c r="A7" s="109" t="s">
        <v>9</v>
      </c>
      <c r="B7" s="110" t="s">
        <v>15</v>
      </c>
      <c r="C7" s="111" t="s">
        <v>17</v>
      </c>
      <c r="D7" s="112"/>
      <c r="E7" s="113" t="s">
        <v>16</v>
      </c>
    </row>
    <row r="8" spans="1:5" ht="15">
      <c r="A8" s="109"/>
      <c r="B8" s="109"/>
      <c r="C8" s="6" t="s">
        <v>18</v>
      </c>
      <c r="D8" s="5" t="s">
        <v>19</v>
      </c>
      <c r="E8" s="114"/>
    </row>
    <row r="9" spans="1:7" ht="15.75">
      <c r="A9" s="10" t="s">
        <v>5</v>
      </c>
      <c r="B9" s="7">
        <f>B12*77%</f>
        <v>67314145799.67</v>
      </c>
      <c r="C9" s="80">
        <f>K31</f>
        <v>1121931026.875</v>
      </c>
      <c r="D9" s="7"/>
      <c r="E9" s="49">
        <f>B9+C9</f>
        <v>68436076826.545</v>
      </c>
      <c r="G9" s="14"/>
    </row>
    <row r="10" spans="1:5" ht="31.5">
      <c r="A10" s="11" t="s">
        <v>12</v>
      </c>
      <c r="B10" s="7">
        <f>B12*11%</f>
        <v>9616306542.81</v>
      </c>
      <c r="C10" s="80">
        <f>K30</f>
        <v>7853517188.125</v>
      </c>
      <c r="D10" s="7"/>
      <c r="E10" s="49">
        <f>B10+C10</f>
        <v>17469823730.934998</v>
      </c>
    </row>
    <row r="11" spans="1:5" ht="31.5">
      <c r="A11" s="11" t="s">
        <v>13</v>
      </c>
      <c r="B11" s="7">
        <f>B12*12%</f>
        <v>10490516228.52</v>
      </c>
      <c r="C11" s="7">
        <f>K21</f>
        <v>1462172750</v>
      </c>
      <c r="D11" s="7"/>
      <c r="E11" s="49">
        <f>B11+C11</f>
        <v>11952688978.52</v>
      </c>
    </row>
    <row r="12" spans="1:5" ht="15.75">
      <c r="A12" s="12" t="s">
        <v>14</v>
      </c>
      <c r="B12" s="8">
        <v>87420968571</v>
      </c>
      <c r="C12" s="8">
        <f>C9+C10+C11</f>
        <v>10437620965</v>
      </c>
      <c r="D12" s="8"/>
      <c r="E12" s="8">
        <f>B12+C12</f>
        <v>97858589536</v>
      </c>
    </row>
    <row r="13" spans="1:5" ht="15.75">
      <c r="A13" s="12"/>
      <c r="B13" s="8"/>
      <c r="C13" s="8"/>
      <c r="D13" s="8"/>
      <c r="E13" s="8"/>
    </row>
    <row r="14" spans="1:8" ht="15.75">
      <c r="A14" s="72" t="s">
        <v>51</v>
      </c>
      <c r="B14" s="73"/>
      <c r="C14" s="73"/>
      <c r="D14" s="74"/>
      <c r="E14" s="75"/>
      <c r="H14" s="8"/>
    </row>
    <row r="15" spans="4:6" ht="15.75">
      <c r="D15" s="15"/>
      <c r="E15" s="71">
        <f>E12+E14</f>
        <v>97858589536</v>
      </c>
      <c r="F15" s="16"/>
    </row>
    <row r="16" spans="1:5" ht="31.5">
      <c r="A16" s="31" t="s">
        <v>36</v>
      </c>
      <c r="B16" s="81">
        <v>94332117</v>
      </c>
      <c r="D16" s="13"/>
      <c r="E16" s="14"/>
    </row>
    <row r="17" spans="1:5" ht="15">
      <c r="A17" s="117" t="s">
        <v>46</v>
      </c>
      <c r="B17" s="117"/>
      <c r="C17" s="117"/>
      <c r="D17" s="117"/>
      <c r="E17" s="117"/>
    </row>
    <row r="18" spans="1:5" ht="15">
      <c r="A18" s="118" t="s">
        <v>72</v>
      </c>
      <c r="B18" s="118"/>
      <c r="C18" s="118"/>
      <c r="D18" s="118"/>
      <c r="E18" s="118"/>
    </row>
    <row r="19" spans="1:5" ht="15.75" thickBot="1">
      <c r="A19" s="9" t="s">
        <v>75</v>
      </c>
      <c r="B19" s="34"/>
      <c r="C19" s="34"/>
      <c r="D19" s="34"/>
      <c r="E19" s="34"/>
    </row>
    <row r="20" spans="2:11" ht="111" customHeight="1">
      <c r="B20" s="9"/>
      <c r="C20" s="9"/>
      <c r="H20" s="36" t="s">
        <v>38</v>
      </c>
      <c r="I20" s="37">
        <v>2019</v>
      </c>
      <c r="J20" s="37"/>
      <c r="K20" s="37" t="s">
        <v>71</v>
      </c>
    </row>
    <row r="21" spans="1:11" ht="48">
      <c r="A21" s="9"/>
      <c r="B21" s="9"/>
      <c r="C21" s="8"/>
      <c r="G21" s="35">
        <v>770</v>
      </c>
      <c r="H21" s="40" t="s">
        <v>43</v>
      </c>
      <c r="I21" s="41" t="s">
        <v>55</v>
      </c>
      <c r="J21" s="41"/>
      <c r="K21" s="55">
        <v>1462172750</v>
      </c>
    </row>
    <row r="22" spans="7:13" ht="72">
      <c r="G22" s="115">
        <v>776</v>
      </c>
      <c r="H22" s="40" t="s">
        <v>40</v>
      </c>
      <c r="I22" s="41" t="s">
        <v>57</v>
      </c>
      <c r="J22" s="85">
        <f>K22*75/100</f>
        <v>6033549668.25</v>
      </c>
      <c r="K22" s="55">
        <v>8044732891</v>
      </c>
      <c r="L22" s="116">
        <f>K28</f>
        <v>8975448215</v>
      </c>
      <c r="M22" s="84"/>
    </row>
    <row r="23" spans="7:13" ht="16.5">
      <c r="G23" s="115"/>
      <c r="H23" s="40"/>
      <c r="I23" s="41" t="s">
        <v>58</v>
      </c>
      <c r="J23" s="85">
        <f>K22*15/100</f>
        <v>1206709933.65</v>
      </c>
      <c r="K23" s="55"/>
      <c r="L23" s="116"/>
      <c r="M23" s="82"/>
    </row>
    <row r="24" spans="7:13" ht="16.5">
      <c r="G24" s="115"/>
      <c r="H24" s="40"/>
      <c r="I24" s="41" t="s">
        <v>59</v>
      </c>
      <c r="J24" s="85">
        <f>K22*10/100</f>
        <v>804473289.1</v>
      </c>
      <c r="K24" s="55"/>
      <c r="L24" s="116"/>
      <c r="M24" s="82"/>
    </row>
    <row r="25" spans="7:12" ht="60">
      <c r="G25" s="115"/>
      <c r="H25" s="40" t="s">
        <v>41</v>
      </c>
      <c r="I25" s="41" t="s">
        <v>56</v>
      </c>
      <c r="J25" s="41"/>
      <c r="K25" s="55">
        <v>481872930</v>
      </c>
      <c r="L25" s="115"/>
    </row>
    <row r="26" spans="7:12" ht="72">
      <c r="G26" s="115"/>
      <c r="H26" s="40" t="s">
        <v>42</v>
      </c>
      <c r="I26" s="41" t="s">
        <v>56</v>
      </c>
      <c r="J26" s="41"/>
      <c r="K26" s="55">
        <v>448842394</v>
      </c>
      <c r="L26" s="115"/>
    </row>
    <row r="27" spans="8:11" ht="17.25" thickBot="1">
      <c r="H27" s="38" t="s">
        <v>39</v>
      </c>
      <c r="I27" s="39">
        <f>SUM(I21:I26)</f>
        <v>0</v>
      </c>
      <c r="J27" s="83"/>
      <c r="K27" s="57">
        <f>K21+K22+K25+K26</f>
        <v>10437620965</v>
      </c>
    </row>
    <row r="28" spans="11:13" ht="16.5">
      <c r="K28" s="59">
        <f>K27-K21</f>
        <v>8975448215</v>
      </c>
      <c r="L28" s="58">
        <f>K21+K22+K25+K26</f>
        <v>10437620965</v>
      </c>
      <c r="M28" s="14">
        <f>L28+L29</f>
        <v>10437620965</v>
      </c>
    </row>
    <row r="29" ht="15">
      <c r="M29" t="s">
        <v>50</v>
      </c>
    </row>
    <row r="30" spans="11:12" ht="15">
      <c r="K30">
        <f>K28*87.5/100</f>
        <v>7853517188.125</v>
      </c>
      <c r="L30" t="s">
        <v>48</v>
      </c>
    </row>
    <row r="31" spans="11:12" ht="15">
      <c r="K31">
        <f>K28*12.5/100</f>
        <v>1121931026.875</v>
      </c>
      <c r="L31" t="s">
        <v>47</v>
      </c>
    </row>
    <row r="33" spans="8:11" ht="15">
      <c r="H33" s="115" t="s">
        <v>61</v>
      </c>
      <c r="I33" s="87">
        <f>K22</f>
        <v>8044732891</v>
      </c>
      <c r="J33" s="88">
        <f>I33*75/100</f>
        <v>6033549668.25</v>
      </c>
      <c r="K33" s="74" t="s">
        <v>47</v>
      </c>
    </row>
    <row r="34" spans="8:11" ht="15">
      <c r="H34" s="115"/>
      <c r="I34" s="74"/>
      <c r="J34" s="88">
        <f>I33*15/100</f>
        <v>1206709933.65</v>
      </c>
      <c r="K34" s="74" t="s">
        <v>62</v>
      </c>
    </row>
    <row r="35" spans="8:11" ht="15">
      <c r="H35" s="115"/>
      <c r="I35" s="74"/>
      <c r="J35" s="88">
        <f>I33*10/100</f>
        <v>804473289.1</v>
      </c>
      <c r="K35" s="74" t="s">
        <v>63</v>
      </c>
    </row>
    <row r="36" spans="8:11" ht="15">
      <c r="H36" s="115"/>
      <c r="I36" s="74"/>
      <c r="J36" s="88">
        <f>J33+J34+J35</f>
        <v>8044732891</v>
      </c>
      <c r="K36" s="89">
        <v>1195</v>
      </c>
    </row>
    <row r="37" spans="8:11" ht="15">
      <c r="H37" s="115"/>
      <c r="I37" s="74"/>
      <c r="J37" s="74"/>
      <c r="K37" s="74"/>
    </row>
    <row r="38" spans="8:11" ht="15">
      <c r="H38" s="115"/>
      <c r="I38" s="74"/>
      <c r="J38" s="74"/>
      <c r="K38" s="74"/>
    </row>
    <row r="39" spans="8:11" ht="15">
      <c r="H39" s="115"/>
      <c r="I39" s="87">
        <f>K26</f>
        <v>448842394</v>
      </c>
      <c r="J39" s="88">
        <f>I39*75/100</f>
        <v>336631795.5</v>
      </c>
      <c r="K39" s="74" t="s">
        <v>47</v>
      </c>
    </row>
    <row r="40" spans="8:11" ht="15">
      <c r="H40" s="115"/>
      <c r="I40" s="74"/>
      <c r="J40" s="88">
        <f>I39*15/100</f>
        <v>67326359.1</v>
      </c>
      <c r="K40" s="74" t="s">
        <v>62</v>
      </c>
    </row>
    <row r="41" spans="8:11" ht="15">
      <c r="H41" s="115"/>
      <c r="I41" s="74"/>
      <c r="J41" s="88">
        <f>I39*10/100</f>
        <v>44884239.4</v>
      </c>
      <c r="K41" s="74" t="s">
        <v>63</v>
      </c>
    </row>
    <row r="42" spans="8:11" ht="15">
      <c r="H42" s="115"/>
      <c r="I42" s="74"/>
      <c r="J42" s="88">
        <f>J39+J40+J41</f>
        <v>448842394</v>
      </c>
      <c r="K42" s="89">
        <v>1194</v>
      </c>
    </row>
    <row r="43" spans="8:11" ht="15">
      <c r="H43" s="115"/>
      <c r="I43" s="74"/>
      <c r="J43" s="74"/>
      <c r="K43" s="74"/>
    </row>
    <row r="44" spans="8:11" ht="15">
      <c r="H44" s="115"/>
      <c r="I44" s="74"/>
      <c r="J44" s="74"/>
      <c r="K44" s="74"/>
    </row>
    <row r="45" spans="8:11" ht="15">
      <c r="H45" s="115"/>
      <c r="I45" s="87">
        <f>K25</f>
        <v>481872930</v>
      </c>
      <c r="J45" s="88">
        <f>I45*75/100</f>
        <v>361404697.5</v>
      </c>
      <c r="K45" s="74" t="s">
        <v>47</v>
      </c>
    </row>
    <row r="46" spans="8:11" ht="15">
      <c r="H46" s="115"/>
      <c r="I46" s="74"/>
      <c r="J46" s="88">
        <f>I45*15/100</f>
        <v>72280939.5</v>
      </c>
      <c r="K46" s="74" t="s">
        <v>62</v>
      </c>
    </row>
    <row r="47" spans="8:11" ht="15">
      <c r="H47" s="115"/>
      <c r="I47" s="74"/>
      <c r="J47" s="88">
        <f>I45*10/100</f>
        <v>48187293</v>
      </c>
      <c r="K47" s="74" t="s">
        <v>63</v>
      </c>
    </row>
    <row r="48" spans="8:11" ht="15">
      <c r="H48" s="115"/>
      <c r="I48" s="74"/>
      <c r="J48" s="88">
        <f>J45+J46+J47</f>
        <v>481872930</v>
      </c>
      <c r="K48" s="89">
        <v>1196</v>
      </c>
    </row>
  </sheetData>
  <sheetProtection/>
  <mergeCells count="13">
    <mergeCell ref="H33:H48"/>
    <mergeCell ref="L22:L26"/>
    <mergeCell ref="G22:G26"/>
    <mergeCell ref="A17:E17"/>
    <mergeCell ref="A18:E18"/>
    <mergeCell ref="A1:E1"/>
    <mergeCell ref="A2:E2"/>
    <mergeCell ref="A3:E3"/>
    <mergeCell ref="A4:E4"/>
    <mergeCell ref="A7:A8"/>
    <mergeCell ref="B7:B8"/>
    <mergeCell ref="C7:D7"/>
    <mergeCell ref="E7:E8"/>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CLAUDIA  PEDRAZA ALDANA</cp:lastModifiedBy>
  <cp:lastPrinted>2019-09-13T15:29:57Z</cp:lastPrinted>
  <dcterms:created xsi:type="dcterms:W3CDTF">2008-08-26T19:35:11Z</dcterms:created>
  <dcterms:modified xsi:type="dcterms:W3CDTF">2019-09-13T15:36:14Z</dcterms:modified>
  <cp:category/>
  <cp:version/>
  <cp:contentType/>
  <cp:contentStatus/>
</cp:coreProperties>
</file>